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B5EA36B3-0ED8-4293-A0F9-A24CD0009D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p 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7" l="1"/>
  <c r="C69" i="7"/>
  <c r="B40" i="7"/>
  <c r="C17" i="7"/>
  <c r="C95" i="7"/>
  <c r="C61" i="7"/>
  <c r="C112" i="7"/>
  <c r="C96" i="7"/>
  <c r="C11" i="7"/>
  <c r="C59" i="7"/>
  <c r="C71" i="7"/>
  <c r="C23" i="7"/>
  <c r="C56" i="7"/>
  <c r="B23" i="7"/>
  <c r="B11" i="7"/>
  <c r="B17" i="7"/>
  <c r="B34" i="7"/>
  <c r="C77" i="7"/>
  <c r="B21" i="7" l="1"/>
  <c r="D189" i="7"/>
  <c r="C57" i="7"/>
  <c r="B25" i="7"/>
  <c r="B19" i="7"/>
  <c r="B22" i="7"/>
  <c r="D128" i="7" l="1"/>
  <c r="D167" i="7"/>
  <c r="C168" i="7"/>
  <c r="D176" i="7"/>
  <c r="D174" i="7"/>
  <c r="C74" i="7"/>
  <c r="C87" i="7"/>
  <c r="D190" i="7" l="1"/>
  <c r="D195" i="7" s="1"/>
  <c r="E155" i="7"/>
  <c r="E153" i="7"/>
  <c r="D158" i="7"/>
  <c r="D156" i="7"/>
  <c r="D21" i="7"/>
  <c r="D163" i="7"/>
  <c r="E167" i="7" l="1"/>
  <c r="E156" i="7"/>
  <c r="D165" i="7"/>
  <c r="E165" i="7" s="1"/>
  <c r="D162" i="7"/>
  <c r="E162" i="7" s="1"/>
  <c r="D143" i="7"/>
  <c r="D133" i="7"/>
  <c r="E163" i="7"/>
  <c r="D161" i="7"/>
  <c r="E161" i="7" s="1"/>
  <c r="E158" i="7"/>
  <c r="D157" i="7"/>
  <c r="E157" i="7" s="1"/>
  <c r="D154" i="7"/>
  <c r="E154" i="7" s="1"/>
  <c r="D152" i="7"/>
  <c r="E152" i="7" s="1"/>
  <c r="D151" i="7"/>
  <c r="E151" i="7" s="1"/>
  <c r="D150" i="7"/>
  <c r="E150" i="7" s="1"/>
  <c r="D149" i="7"/>
  <c r="E149" i="7" s="1"/>
  <c r="D142" i="7"/>
  <c r="E142" i="7" s="1"/>
  <c r="D139" i="7"/>
  <c r="D137" i="7"/>
  <c r="E137" i="7" s="1"/>
  <c r="D135" i="7"/>
  <c r="E135" i="7" s="1"/>
  <c r="D131" i="7"/>
  <c r="E131" i="7" s="1"/>
  <c r="D127" i="7"/>
  <c r="E127" i="7" s="1"/>
  <c r="D126" i="7"/>
  <c r="E126" i="7" s="1"/>
  <c r="D166" i="7"/>
  <c r="E166" i="7" s="1"/>
  <c r="D160" i="7"/>
  <c r="E160" i="7" s="1"/>
  <c r="D147" i="7"/>
  <c r="E147" i="7" s="1"/>
  <c r="D145" i="7"/>
  <c r="E145" i="7" s="1"/>
  <c r="D144" i="7"/>
  <c r="E144" i="7" s="1"/>
  <c r="D136" i="7"/>
  <c r="E136" i="7" s="1"/>
  <c r="D130" i="7"/>
  <c r="E130" i="7" s="1"/>
  <c r="D125" i="7"/>
  <c r="E125" i="7" s="1"/>
  <c r="D132" i="7"/>
  <c r="E132" i="7" s="1"/>
  <c r="D164" i="7"/>
  <c r="E164" i="7" s="1"/>
  <c r="D159" i="7"/>
  <c r="E159" i="7" s="1"/>
  <c r="D146" i="7"/>
  <c r="E146" i="7" s="1"/>
  <c r="D141" i="7"/>
  <c r="E141" i="7" s="1"/>
  <c r="D138" i="7"/>
  <c r="E138" i="7" s="1"/>
  <c r="D134" i="7"/>
  <c r="E134" i="7" s="1"/>
  <c r="D129" i="7"/>
  <c r="E129" i="7" s="1"/>
  <c r="D26" i="7"/>
  <c r="D22" i="7"/>
  <c r="D20" i="7"/>
  <c r="D140" i="7"/>
  <c r="E140" i="7" s="1"/>
  <c r="D17" i="7"/>
  <c r="D16" i="7"/>
  <c r="D15" i="7"/>
  <c r="D13" i="7"/>
  <c r="D12" i="7"/>
  <c r="D11" i="7"/>
  <c r="D10" i="7"/>
  <c r="D9" i="7"/>
  <c r="E139" i="7" l="1"/>
  <c r="E44" i="7"/>
  <c r="D23" i="7"/>
  <c r="D79" i="7"/>
  <c r="D14" i="7"/>
  <c r="D19" i="7"/>
  <c r="D25" i="7"/>
  <c r="D52" i="7"/>
  <c r="D24" i="7"/>
  <c r="D114" i="7"/>
  <c r="E143" i="7"/>
  <c r="E133" i="7"/>
  <c r="E128" i="7"/>
  <c r="D18" i="7"/>
  <c r="D63" i="7"/>
  <c r="D168" i="7" l="1"/>
  <c r="E168" i="7"/>
  <c r="E116" i="7"/>
  <c r="E27" i="7"/>
  <c r="E46" i="7" s="1"/>
  <c r="E118" i="7" l="1"/>
  <c r="E19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1B23311-4340-4E2A-BB42-EB844D8252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Restaurant night
</t>
        </r>
      </text>
    </comment>
  </commentList>
</comments>
</file>

<file path=xl/sharedStrings.xml><?xml version="1.0" encoding="utf-8"?>
<sst xmlns="http://schemas.openxmlformats.org/spreadsheetml/2006/main" count="184" uniqueCount="146">
  <si>
    <t>HERITAGE PTO</t>
  </si>
  <si>
    <t>Cash Flow Statement</t>
  </si>
  <si>
    <t>Fundraiser/Activity Net Income</t>
  </si>
  <si>
    <t>Fundraiser</t>
  </si>
  <si>
    <t>Collections</t>
  </si>
  <si>
    <t>Net Income</t>
  </si>
  <si>
    <t>5th Grade Party</t>
  </si>
  <si>
    <t>Box Tops</t>
  </si>
  <si>
    <t>Directory</t>
  </si>
  <si>
    <t>Glow Run/Hero Hustle</t>
  </si>
  <si>
    <t>School Supplies</t>
  </si>
  <si>
    <t>Spirit Store</t>
  </si>
  <si>
    <t>Spirit Wear</t>
  </si>
  <si>
    <t>Yearbook</t>
  </si>
  <si>
    <t>Total Fundraiser/Activity Net Income</t>
  </si>
  <si>
    <t>Other Collections</t>
  </si>
  <si>
    <t>Artsonia</t>
  </si>
  <si>
    <t>NSF Checks Collected</t>
  </si>
  <si>
    <t>Outstanding Checks Redeposited</t>
  </si>
  <si>
    <t>Petty Cash Redeposited</t>
  </si>
  <si>
    <t>Program Seat Donations - Snack Fund</t>
  </si>
  <si>
    <t>Square Usage Fee Collected</t>
  </si>
  <si>
    <t>Total Other Collections</t>
  </si>
  <si>
    <t>Total Collections</t>
  </si>
  <si>
    <t>INCOME</t>
  </si>
  <si>
    <t>EXPENDITURES</t>
  </si>
  <si>
    <t>Capital Expenditures</t>
  </si>
  <si>
    <t xml:space="preserve">          Subtotal</t>
  </si>
  <si>
    <t>Committee Expenses</t>
  </si>
  <si>
    <t>Art Pals</t>
  </si>
  <si>
    <t>Decorating</t>
  </si>
  <si>
    <t>Gardening</t>
  </si>
  <si>
    <t>Heroes Week/Teacher Appreciation</t>
  </si>
  <si>
    <t>Teacher Pals/Workroom Supplies</t>
  </si>
  <si>
    <t>Operating Expenses</t>
  </si>
  <si>
    <t>Check Order Charges</t>
  </si>
  <si>
    <t>Communication Technology</t>
  </si>
  <si>
    <t>NSF Checks</t>
  </si>
  <si>
    <t>Postage/Shipping</t>
  </si>
  <si>
    <t>PTO Insurance</t>
  </si>
  <si>
    <t>PTO Finance Manager</t>
  </si>
  <si>
    <t>Sam's Membership</t>
  </si>
  <si>
    <t>Square Usage Fees</t>
  </si>
  <si>
    <t>Tax Preparation</t>
  </si>
  <si>
    <t>School Expenses</t>
  </si>
  <si>
    <t>5th Grade Colonial Day</t>
  </si>
  <si>
    <t>Field Trips</t>
  </si>
  <si>
    <t>First Aid Supplies</t>
  </si>
  <si>
    <t>Misc Expenses</t>
  </si>
  <si>
    <t>Music - Grade Level Programs</t>
  </si>
  <si>
    <t>Playground</t>
  </si>
  <si>
    <t>Poster Printer Ink</t>
  </si>
  <si>
    <t>Printer Ink for Teachers</t>
  </si>
  <si>
    <t>Professional Development</t>
  </si>
  <si>
    <t>Security for Special Events</t>
  </si>
  <si>
    <t>STEM Lab</t>
  </si>
  <si>
    <t>Sub Reimbursements</t>
  </si>
  <si>
    <t>Teacher of the Year</t>
  </si>
  <si>
    <t>Teacher Reimbursements</t>
  </si>
  <si>
    <t>Watchdog Kickoff Pizza Dinner</t>
  </si>
  <si>
    <t>Total Expenditures</t>
  </si>
  <si>
    <t xml:space="preserve"> </t>
  </si>
  <si>
    <t>Donations</t>
  </si>
  <si>
    <t>Budgeted</t>
  </si>
  <si>
    <t>To Date</t>
  </si>
  <si>
    <t>Expenditures</t>
  </si>
  <si>
    <t>Available</t>
  </si>
  <si>
    <t>Funds</t>
  </si>
  <si>
    <t>Pre-K Graduation</t>
  </si>
  <si>
    <t>3rd Grade Statehood/Heritage Day</t>
  </si>
  <si>
    <t>Art PALs</t>
  </si>
  <si>
    <t>First Aid Supplies for Front Office</t>
  </si>
  <si>
    <t>Hero Week/Teacher Appreciation</t>
  </si>
  <si>
    <t>Risograph Lease/Supplies</t>
  </si>
  <si>
    <t>Watch Dog Kick Off Pizza Dinner</t>
  </si>
  <si>
    <t>Beginning Bank Balance</t>
  </si>
  <si>
    <t>Ending Bank Balance</t>
  </si>
  <si>
    <t>Plus Uncleared Deposits</t>
  </si>
  <si>
    <t>Less Outstanding Checks</t>
  </si>
  <si>
    <t>Total Outstanding Checks</t>
  </si>
  <si>
    <t>Ending Register Balance</t>
  </si>
  <si>
    <t>Less:  Reserves per Bylaws</t>
  </si>
  <si>
    <t>Funds Available</t>
  </si>
  <si>
    <t>5th Grade Fundraisers for Class Party</t>
  </si>
  <si>
    <t>Misc. Income</t>
  </si>
  <si>
    <t>Sweetheart Dance</t>
  </si>
  <si>
    <t xml:space="preserve">Print Shop Charges </t>
  </si>
  <si>
    <t>Back to School/Information Day</t>
  </si>
  <si>
    <t>Hero Week/Teacher Appreciation Donations</t>
  </si>
  <si>
    <t>PTO Misc Expenses</t>
  </si>
  <si>
    <t>Mabel's Labels</t>
  </si>
  <si>
    <t>Spirit Day Treats</t>
  </si>
  <si>
    <t>Spirit Day Donations</t>
  </si>
  <si>
    <t>Misc. Donations</t>
  </si>
  <si>
    <t>PE Supplies</t>
  </si>
  <si>
    <t>EPS Foundation</t>
  </si>
  <si>
    <t>Instructional Support/Principal Fund</t>
  </si>
  <si>
    <t>Support Staff of the Year</t>
  </si>
  <si>
    <t>Celebrate Differences</t>
  </si>
  <si>
    <t>District Maintenance Gifts</t>
  </si>
  <si>
    <t>Glow Run T-shirts</t>
  </si>
  <si>
    <t>Glow Run T-Shirts</t>
  </si>
  <si>
    <t>Hospitality - Staff</t>
  </si>
  <si>
    <t>Hospitality - Staff  (Donations)</t>
  </si>
  <si>
    <t>Hospitality -Staff</t>
  </si>
  <si>
    <t>Music Program Hospitality</t>
  </si>
  <si>
    <t>Student Snack Fund</t>
  </si>
  <si>
    <t>Teacher PALs - Workroom Supplies</t>
  </si>
  <si>
    <t>Watch DOG T-Shirts</t>
  </si>
  <si>
    <t>Book Fair</t>
  </si>
  <si>
    <t>Game Night</t>
  </si>
  <si>
    <t>Celebrate Differences Donations</t>
  </si>
  <si>
    <t>Pre-K Celebration</t>
  </si>
  <si>
    <t>Expenses</t>
  </si>
  <si>
    <t>Beginning Cash Balance, July 1, 2023</t>
  </si>
  <si>
    <t>Celebrate Differences Activity Supplies</t>
  </si>
  <si>
    <t>Community Events Spring Spirit Night</t>
  </si>
  <si>
    <t>Playground Equipment</t>
  </si>
  <si>
    <t>Print Shop Misc</t>
  </si>
  <si>
    <t>Son + 1 Game Night</t>
  </si>
  <si>
    <t>Spirit Store Spirit Wear</t>
  </si>
  <si>
    <t>2023-2024 Committee &amp; Activity Budget</t>
  </si>
  <si>
    <t>Hero Week Donations</t>
  </si>
  <si>
    <t>Smore Renewal Fee</t>
  </si>
  <si>
    <t>PTO Today Insurance</t>
  </si>
  <si>
    <t>Smore Renewal</t>
  </si>
  <si>
    <t xml:space="preserve">          Expenses (debits)</t>
  </si>
  <si>
    <t xml:space="preserve">          Income (credits)</t>
  </si>
  <si>
    <t>Angela Lane</t>
  </si>
  <si>
    <t>Simply Sign It</t>
  </si>
  <si>
    <t>Promotions/ Restaurant Night</t>
  </si>
  <si>
    <t>video reality- projector</t>
  </si>
  <si>
    <t>Petty Cash</t>
  </si>
  <si>
    <t>Brittany Paxton</t>
  </si>
  <si>
    <t>Shannon Callendar</t>
  </si>
  <si>
    <t>check</t>
  </si>
  <si>
    <t xml:space="preserve">Holiday Heroes </t>
  </si>
  <si>
    <t xml:space="preserve">Holiday Hero </t>
  </si>
  <si>
    <t>Playground Maintenance</t>
  </si>
  <si>
    <t xml:space="preserve">Less: Playground Maintenance </t>
  </si>
  <si>
    <t>6/1/23 through 11/30/23</t>
  </si>
  <si>
    <t>Ending Cash Balance, November 30, 2023</t>
  </si>
  <si>
    <t>Checking Account - November 30, 2023</t>
  </si>
  <si>
    <t>Debt Card</t>
  </si>
  <si>
    <t>Natalie Moose</t>
  </si>
  <si>
    <t>Rachelle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</si>
</sst>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07C-2F40-4A86-818A-E727B4B417B5}">
  <sheetPr>
    <pageSetUpPr fitToPage="1"/>
  </sheetPr>
  <dimension ref="A1:H196"/>
  <sheetViews>
    <sheetView tabSelected="1" workbookViewId="0">
      <selection activeCell="D180" sqref="D180"/>
    </sheetView>
  </sheetViews>
  <sheetFormatPr defaultRowHeight="15" x14ac:dyDescent="0.25"/>
  <cols>
    <col min="1" max="1" width="45.7109375" bestFit="1" customWidth="1"/>
    <col min="2" max="2" width="14.85546875" customWidth="1"/>
    <col min="3" max="3" width="15.28515625" customWidth="1"/>
    <col min="4" max="4" width="14.5703125" customWidth="1"/>
    <col min="5" max="5" width="13.4257812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3" t="s">
        <v>1</v>
      </c>
      <c r="B2" s="4"/>
      <c r="C2" s="4"/>
      <c r="D2" s="4"/>
      <c r="E2" s="4"/>
    </row>
    <row r="3" spans="1:5" ht="15.75" x14ac:dyDescent="0.25">
      <c r="A3" s="5"/>
      <c r="B3" s="5" t="s">
        <v>140</v>
      </c>
      <c r="C3" s="5"/>
      <c r="D3" s="6"/>
      <c r="E3" s="6"/>
    </row>
    <row r="4" spans="1:5" ht="15.75" x14ac:dyDescent="0.25">
      <c r="A4" s="7"/>
      <c r="B4" s="8"/>
      <c r="C4" s="8"/>
      <c r="D4" s="8"/>
      <c r="E4" s="7"/>
    </row>
    <row r="5" spans="1:5" ht="15.75" x14ac:dyDescent="0.25">
      <c r="A5" s="1" t="s">
        <v>114</v>
      </c>
      <c r="B5" s="8"/>
      <c r="C5" s="8"/>
      <c r="D5" s="8"/>
      <c r="E5" s="9">
        <v>71554.210000000006</v>
      </c>
    </row>
    <row r="6" spans="1:5" ht="15.75" x14ac:dyDescent="0.25">
      <c r="A6" s="7"/>
      <c r="B6" s="8"/>
      <c r="C6" s="8"/>
      <c r="D6" s="8"/>
      <c r="E6" s="7"/>
    </row>
    <row r="7" spans="1:5" ht="15.75" x14ac:dyDescent="0.25">
      <c r="A7" s="1" t="s">
        <v>24</v>
      </c>
      <c r="B7" s="10" t="s">
        <v>3</v>
      </c>
      <c r="C7" s="10" t="s">
        <v>3</v>
      </c>
      <c r="D7" s="10" t="s">
        <v>3</v>
      </c>
      <c r="E7" s="7"/>
    </row>
    <row r="8" spans="1:5" ht="15.75" x14ac:dyDescent="0.25">
      <c r="A8" s="1" t="s">
        <v>2</v>
      </c>
      <c r="B8" s="10" t="s">
        <v>4</v>
      </c>
      <c r="C8" s="10" t="s">
        <v>113</v>
      </c>
      <c r="D8" s="10" t="s">
        <v>5</v>
      </c>
      <c r="E8" s="7"/>
    </row>
    <row r="9" spans="1:5" ht="15.75" x14ac:dyDescent="0.25">
      <c r="A9" s="7" t="s">
        <v>69</v>
      </c>
      <c r="B9" s="11"/>
      <c r="C9" s="11"/>
      <c r="D9" s="11">
        <f>B9-C9</f>
        <v>0</v>
      </c>
      <c r="E9" s="2"/>
    </row>
    <row r="10" spans="1:5" ht="15.75" x14ac:dyDescent="0.25">
      <c r="A10" s="7" t="s">
        <v>6</v>
      </c>
      <c r="B10" s="11"/>
      <c r="C10" s="11">
        <v>500</v>
      </c>
      <c r="D10" s="11">
        <f>B10-C10</f>
        <v>-500</v>
      </c>
      <c r="E10" s="7"/>
    </row>
    <row r="11" spans="1:5" ht="15.75" x14ac:dyDescent="0.25">
      <c r="A11" s="7" t="s">
        <v>83</v>
      </c>
      <c r="B11" s="11">
        <f>815.25+400+703.25+335</f>
        <v>2253.5</v>
      </c>
      <c r="C11" s="11">
        <f>389.43+100+417.51+205.15-500+308.56</f>
        <v>920.65000000000009</v>
      </c>
      <c r="D11" s="11">
        <f t="shared" ref="D11:D26" si="0">B11-C11</f>
        <v>1332.85</v>
      </c>
      <c r="E11" s="7"/>
    </row>
    <row r="12" spans="1:5" ht="15.75" x14ac:dyDescent="0.25">
      <c r="A12" s="7" t="s">
        <v>109</v>
      </c>
      <c r="B12" s="11"/>
      <c r="C12" s="11"/>
      <c r="D12" s="11">
        <f t="shared" si="0"/>
        <v>0</v>
      </c>
      <c r="E12" s="7"/>
    </row>
    <row r="13" spans="1:5" ht="15.75" x14ac:dyDescent="0.25">
      <c r="A13" s="7" t="s">
        <v>111</v>
      </c>
      <c r="B13" s="11"/>
      <c r="C13" s="11"/>
      <c r="D13" s="11">
        <f t="shared" si="0"/>
        <v>0</v>
      </c>
      <c r="E13" s="7"/>
    </row>
    <row r="14" spans="1:5" ht="15.75" x14ac:dyDescent="0.25">
      <c r="A14" s="7" t="s">
        <v>116</v>
      </c>
      <c r="B14" s="11"/>
      <c r="C14" s="11"/>
      <c r="D14" s="11">
        <f>B14-C14</f>
        <v>0</v>
      </c>
      <c r="E14" s="7"/>
    </row>
    <row r="15" spans="1:5" ht="15.75" x14ac:dyDescent="0.25">
      <c r="A15" s="7" t="s">
        <v>8</v>
      </c>
      <c r="B15" s="11"/>
      <c r="C15" s="11"/>
      <c r="D15" s="11">
        <f t="shared" si="0"/>
        <v>0</v>
      </c>
      <c r="E15" s="7"/>
    </row>
    <row r="16" spans="1:5" ht="15.75" x14ac:dyDescent="0.25">
      <c r="A16" s="7" t="s">
        <v>110</v>
      </c>
      <c r="B16" s="11"/>
      <c r="C16" s="11"/>
      <c r="D16" s="11">
        <f t="shared" si="0"/>
        <v>0</v>
      </c>
      <c r="E16" s="7"/>
    </row>
    <row r="17" spans="1:5" ht="15.75" x14ac:dyDescent="0.25">
      <c r="A17" s="7" t="s">
        <v>9</v>
      </c>
      <c r="B17" s="11">
        <f>500+1500+500+500+1500+250+500+3500+750+1500+5500+11208.52+3160+1046.09+4101.39-150-120+3436+4.35+200+35.53+14.99+28.95+43.98+59.96+74.95+14.99+51098.75</f>
        <v>90758.449999999983</v>
      </c>
      <c r="C17" s="11">
        <f>350+22.99+119.92+409.74+258.03+4.79+14.59+239.94+40.98+546.16-79.98-159.96-119.92-35.99-14.24+173.7+175.92+12.99+4.79+33.96+70+65+14.99+104.71+81.9+323+98+49.77+170.95+93.12+56.39+27.98+10+173.27+40.85+11.28+309.71+229.15+39.61+22.99+296.31+8.64+4.72+270.24-27.98+366.99-26.77-26.77+240+196.86+96.96+32.49+119.92</f>
        <v>5542.6899999999987</v>
      </c>
      <c r="D17" s="11">
        <f t="shared" si="0"/>
        <v>85215.75999999998</v>
      </c>
      <c r="E17" s="7"/>
    </row>
    <row r="18" spans="1:5" ht="15.75" x14ac:dyDescent="0.25">
      <c r="A18" s="7" t="s">
        <v>101</v>
      </c>
      <c r="B18" s="11"/>
      <c r="C18" s="11">
        <v>5677.22</v>
      </c>
      <c r="D18" s="11">
        <f t="shared" si="0"/>
        <v>-5677.22</v>
      </c>
      <c r="E18" s="7"/>
    </row>
    <row r="19" spans="1:5" ht="15.75" x14ac:dyDescent="0.25">
      <c r="A19" s="7" t="s">
        <v>130</v>
      </c>
      <c r="B19" s="11">
        <f>200+260.44+100</f>
        <v>560.44000000000005</v>
      </c>
      <c r="C19" s="11"/>
      <c r="D19" s="11">
        <f t="shared" si="0"/>
        <v>560.44000000000005</v>
      </c>
      <c r="E19" s="7"/>
    </row>
    <row r="20" spans="1:5" ht="15.75" x14ac:dyDescent="0.25">
      <c r="A20" s="7" t="s">
        <v>10</v>
      </c>
      <c r="B20" s="11">
        <v>596.44000000000005</v>
      </c>
      <c r="C20" s="11"/>
      <c r="D20" s="11">
        <f t="shared" si="0"/>
        <v>596.44000000000005</v>
      </c>
      <c r="E20" s="7"/>
    </row>
    <row r="21" spans="1:5" ht="15.75" x14ac:dyDescent="0.25">
      <c r="A21" s="7" t="s">
        <v>119</v>
      </c>
      <c r="B21" s="11">
        <f>1820+2775+1348-777</f>
        <v>5166</v>
      </c>
      <c r="C21" s="11">
        <f>52.68+502+324.42+53.54+377.05+600+132.93+680+31.99+120+120+43.39+108.03+151.5+30.27</f>
        <v>3327.7999999999997</v>
      </c>
      <c r="D21" s="11">
        <f t="shared" si="0"/>
        <v>1838.2000000000003</v>
      </c>
      <c r="E21" s="7"/>
    </row>
    <row r="22" spans="1:5" ht="15.75" x14ac:dyDescent="0.25">
      <c r="A22" s="7" t="s">
        <v>11</v>
      </c>
      <c r="B22" s="11">
        <f>174+20</f>
        <v>194</v>
      </c>
      <c r="C22" s="11">
        <v>520</v>
      </c>
      <c r="D22" s="11">
        <f t="shared" si="0"/>
        <v>-326</v>
      </c>
      <c r="E22" s="7"/>
    </row>
    <row r="23" spans="1:5" ht="15.75" x14ac:dyDescent="0.25">
      <c r="A23" s="7" t="s">
        <v>12</v>
      </c>
      <c r="B23" s="11">
        <f>7625+3548+435+173+125+88+1980+585+17+20-25+30.47+19.12+19.12+62.51+62.51+549.84+391.44+251.25+62.81+192.32+188.13+55.05+62.81+125.02+303.68+295.98+91.94+154.45+166.41+59.9+333.48+537.16+141.99-140+290+1833+441</f>
        <v>21152.390000000003</v>
      </c>
      <c r="C23" s="11">
        <f>1688.57+8.06+1774.63+7461.28-72.05+5815.5</f>
        <v>16675.990000000002</v>
      </c>
      <c r="D23" s="11">
        <f t="shared" si="0"/>
        <v>4476.4000000000015</v>
      </c>
      <c r="E23" s="7"/>
    </row>
    <row r="24" spans="1:5" ht="15.75" x14ac:dyDescent="0.25">
      <c r="A24" s="7" t="s">
        <v>85</v>
      </c>
      <c r="B24" s="11"/>
      <c r="C24" s="11"/>
      <c r="D24" s="11">
        <f t="shared" si="0"/>
        <v>0</v>
      </c>
      <c r="E24" s="7"/>
    </row>
    <row r="25" spans="1:5" ht="15.75" x14ac:dyDescent="0.25">
      <c r="A25" s="7" t="s">
        <v>108</v>
      </c>
      <c r="B25" s="11">
        <f>184+88+15+12+24+36+14+10+80+6+40+14+20+63+12</f>
        <v>618</v>
      </c>
      <c r="C25" s="11">
        <v>727.7</v>
      </c>
      <c r="D25" s="11">
        <f t="shared" si="0"/>
        <v>-109.70000000000005</v>
      </c>
      <c r="E25" s="7"/>
    </row>
    <row r="26" spans="1:5" ht="15.75" x14ac:dyDescent="0.25">
      <c r="A26" s="7" t="s">
        <v>13</v>
      </c>
      <c r="B26" s="11"/>
      <c r="C26" s="11"/>
      <c r="D26" s="11">
        <f t="shared" si="0"/>
        <v>0</v>
      </c>
      <c r="E26" s="7"/>
    </row>
    <row r="27" spans="1:5" ht="15.75" x14ac:dyDescent="0.25">
      <c r="A27" s="1" t="s">
        <v>14</v>
      </c>
      <c r="B27" s="8"/>
      <c r="C27" s="8"/>
      <c r="D27" s="8"/>
      <c r="E27" s="12">
        <f>SUM(D9:D26)</f>
        <v>87407.17</v>
      </c>
    </row>
    <row r="28" spans="1:5" ht="15.75" x14ac:dyDescent="0.25">
      <c r="A28" s="7"/>
      <c r="B28" s="8"/>
      <c r="C28" s="8"/>
      <c r="D28" s="8"/>
      <c r="E28" s="7"/>
    </row>
    <row r="29" spans="1:5" ht="15.75" x14ac:dyDescent="0.25">
      <c r="A29" s="1" t="s">
        <v>15</v>
      </c>
      <c r="B29" s="8"/>
      <c r="C29" s="8"/>
      <c r="D29" s="8"/>
      <c r="E29" s="7"/>
    </row>
    <row r="30" spans="1:5" ht="15.75" x14ac:dyDescent="0.25">
      <c r="A30" s="7" t="s">
        <v>16</v>
      </c>
      <c r="B30" s="11"/>
      <c r="C30" s="11"/>
      <c r="D30" s="11"/>
      <c r="E30" s="2"/>
    </row>
    <row r="31" spans="1:5" ht="15.75" x14ac:dyDescent="0.25">
      <c r="A31" s="7" t="s">
        <v>7</v>
      </c>
      <c r="B31" s="11"/>
      <c r="C31" s="11"/>
      <c r="D31" s="11"/>
      <c r="E31" s="7"/>
    </row>
    <row r="32" spans="1:5" ht="15.75" x14ac:dyDescent="0.25">
      <c r="A32" s="7" t="s">
        <v>88</v>
      </c>
      <c r="B32" s="11"/>
      <c r="C32" s="11"/>
      <c r="D32" s="11"/>
      <c r="E32" s="2"/>
    </row>
    <row r="33" spans="1:5" ht="15.75" x14ac:dyDescent="0.25">
      <c r="A33" s="7" t="s">
        <v>137</v>
      </c>
      <c r="B33" s="11">
        <v>777</v>
      </c>
      <c r="C33" s="11"/>
      <c r="D33" s="11"/>
      <c r="E33" s="2"/>
    </row>
    <row r="34" spans="1:5" ht="15.75" x14ac:dyDescent="0.25">
      <c r="A34" s="7" t="s">
        <v>103</v>
      </c>
      <c r="B34" s="11">
        <f>225+140+55+20</f>
        <v>440</v>
      </c>
      <c r="C34" s="11"/>
      <c r="D34" s="11"/>
      <c r="E34" s="2"/>
    </row>
    <row r="35" spans="1:5" ht="15.75" x14ac:dyDescent="0.25">
      <c r="A35" s="7" t="s">
        <v>90</v>
      </c>
      <c r="B35" s="11">
        <v>128.22</v>
      </c>
      <c r="C35" s="11"/>
      <c r="D35" s="11"/>
      <c r="E35" s="2"/>
    </row>
    <row r="36" spans="1:5" ht="15.75" x14ac:dyDescent="0.25">
      <c r="A36" s="7" t="s">
        <v>93</v>
      </c>
      <c r="B36" s="11"/>
      <c r="C36" s="11"/>
      <c r="D36" s="11"/>
      <c r="E36" s="2"/>
    </row>
    <row r="37" spans="1:5" ht="15.75" x14ac:dyDescent="0.25">
      <c r="A37" s="7" t="s">
        <v>84</v>
      </c>
      <c r="B37" s="11"/>
      <c r="C37" s="11"/>
      <c r="D37" s="11"/>
      <c r="E37" s="2"/>
    </row>
    <row r="38" spans="1:5" ht="15.75" x14ac:dyDescent="0.25">
      <c r="A38" s="7" t="s">
        <v>17</v>
      </c>
      <c r="B38" s="11"/>
      <c r="C38" s="11"/>
      <c r="D38" s="11"/>
      <c r="E38" s="2"/>
    </row>
    <row r="39" spans="1:5" ht="15.75" x14ac:dyDescent="0.25">
      <c r="A39" s="7" t="s">
        <v>18</v>
      </c>
      <c r="B39" s="11"/>
      <c r="C39" s="11"/>
      <c r="D39" s="11"/>
      <c r="E39" s="2"/>
    </row>
    <row r="40" spans="1:5" ht="15.75" x14ac:dyDescent="0.25">
      <c r="A40" s="7" t="s">
        <v>19</v>
      </c>
      <c r="B40" s="11">
        <f>100+100+100</f>
        <v>300</v>
      </c>
      <c r="C40" s="11"/>
      <c r="D40" s="11"/>
      <c r="E40" s="2"/>
    </row>
    <row r="41" spans="1:5" ht="15.75" x14ac:dyDescent="0.25">
      <c r="A41" s="7" t="s">
        <v>92</v>
      </c>
      <c r="B41" s="11"/>
      <c r="C41" s="11"/>
      <c r="D41" s="11"/>
      <c r="E41" s="2"/>
    </row>
    <row r="42" spans="1:5" ht="15.75" x14ac:dyDescent="0.25">
      <c r="A42" s="7" t="s">
        <v>20</v>
      </c>
      <c r="B42" s="11"/>
      <c r="C42" s="11"/>
      <c r="D42" s="11"/>
      <c r="E42" s="2"/>
    </row>
    <row r="43" spans="1:5" ht="15.75" x14ac:dyDescent="0.25">
      <c r="A43" s="7" t="s">
        <v>21</v>
      </c>
      <c r="B43" s="11"/>
      <c r="C43" s="11"/>
      <c r="D43" s="11"/>
      <c r="E43" s="2"/>
    </row>
    <row r="44" spans="1:5" ht="15.75" x14ac:dyDescent="0.25">
      <c r="A44" s="1" t="s">
        <v>22</v>
      </c>
      <c r="B44" s="11"/>
      <c r="C44" s="11"/>
      <c r="D44" s="11"/>
      <c r="E44" s="12">
        <f>SUM(B30:B43)</f>
        <v>1645.22</v>
      </c>
    </row>
    <row r="45" spans="1:5" ht="15.75" x14ac:dyDescent="0.25">
      <c r="A45" s="7"/>
      <c r="B45" s="8"/>
      <c r="C45" s="8"/>
      <c r="D45" s="8"/>
      <c r="E45" s="7"/>
    </row>
    <row r="46" spans="1:5" ht="15.75" x14ac:dyDescent="0.25">
      <c r="A46" s="1" t="s">
        <v>23</v>
      </c>
      <c r="B46" s="8"/>
      <c r="C46" s="8"/>
      <c r="D46" s="8"/>
      <c r="E46" s="12">
        <f>SUM(E27:E44)</f>
        <v>89052.39</v>
      </c>
    </row>
    <row r="47" spans="1:5" ht="15.75" x14ac:dyDescent="0.25">
      <c r="A47" s="1"/>
      <c r="B47" s="8"/>
      <c r="C47" s="8"/>
      <c r="D47" s="8"/>
      <c r="E47" s="12"/>
    </row>
    <row r="48" spans="1:5" ht="15.75" x14ac:dyDescent="0.25">
      <c r="A48" s="1" t="s">
        <v>25</v>
      </c>
      <c r="B48" s="8"/>
      <c r="C48" s="8"/>
      <c r="D48" s="8"/>
      <c r="E48" s="7"/>
    </row>
    <row r="49" spans="1:5" ht="15.75" x14ac:dyDescent="0.25">
      <c r="A49" s="1" t="s">
        <v>26</v>
      </c>
      <c r="B49" s="8"/>
      <c r="C49" s="8"/>
      <c r="D49" s="8"/>
      <c r="E49" s="7"/>
    </row>
    <row r="50" spans="1:5" ht="15.75" x14ac:dyDescent="0.25">
      <c r="A50" s="7" t="s">
        <v>131</v>
      </c>
      <c r="B50" s="11"/>
      <c r="C50" s="11">
        <v>11577.98</v>
      </c>
      <c r="D50" s="11"/>
      <c r="E50" s="2"/>
    </row>
    <row r="51" spans="1:5" ht="15.75" x14ac:dyDescent="0.25">
      <c r="A51" s="7"/>
      <c r="B51" s="11"/>
      <c r="C51" s="11"/>
      <c r="D51" s="11"/>
      <c r="E51" s="2"/>
    </row>
    <row r="52" spans="1:5" s="17" customFormat="1" ht="15.75" x14ac:dyDescent="0.25">
      <c r="A52" s="1" t="s">
        <v>27</v>
      </c>
      <c r="B52" s="13"/>
      <c r="C52" s="13"/>
      <c r="D52" s="13">
        <f>SUM(C50:C51)</f>
        <v>11577.98</v>
      </c>
      <c r="E52" s="12"/>
    </row>
    <row r="53" spans="1:5" ht="15.75" x14ac:dyDescent="0.25">
      <c r="A53" s="7"/>
      <c r="B53" s="11"/>
      <c r="C53" s="11"/>
      <c r="D53" s="11"/>
      <c r="E53" s="2"/>
    </row>
    <row r="54" spans="1:5" ht="15.75" x14ac:dyDescent="0.25">
      <c r="A54" s="1" t="s">
        <v>28</v>
      </c>
      <c r="B54" s="11"/>
      <c r="C54" s="11"/>
      <c r="D54" s="11"/>
      <c r="E54" s="2"/>
    </row>
    <row r="55" spans="1:5" ht="15.75" x14ac:dyDescent="0.25">
      <c r="A55" s="7" t="s">
        <v>29</v>
      </c>
      <c r="B55" s="11"/>
      <c r="C55" s="11"/>
      <c r="D55" s="11"/>
      <c r="E55" s="2"/>
    </row>
    <row r="56" spans="1:5" ht="15.75" x14ac:dyDescent="0.25">
      <c r="A56" s="7" t="s">
        <v>30</v>
      </c>
      <c r="B56" s="11"/>
      <c r="C56" s="11">
        <f>67.98-31.99+74.43+33.47</f>
        <v>143.89000000000001</v>
      </c>
      <c r="D56" s="11"/>
      <c r="E56" s="2"/>
    </row>
    <row r="57" spans="1:5" ht="15.75" x14ac:dyDescent="0.25">
      <c r="A57" s="7" t="s">
        <v>31</v>
      </c>
      <c r="B57" s="11"/>
      <c r="C57" s="11">
        <f>526.04+149.4</f>
        <v>675.43999999999994</v>
      </c>
      <c r="D57" s="11"/>
      <c r="E57" s="2"/>
    </row>
    <row r="58" spans="1:5" ht="15.75" x14ac:dyDescent="0.25">
      <c r="A58" s="7" t="s">
        <v>32</v>
      </c>
      <c r="B58" s="11"/>
      <c r="C58" s="11"/>
      <c r="D58" s="11"/>
      <c r="E58" s="2"/>
    </row>
    <row r="59" spans="1:5" ht="15.75" x14ac:dyDescent="0.25">
      <c r="A59" s="7" t="s">
        <v>104</v>
      </c>
      <c r="B59" s="11"/>
      <c r="C59" s="11">
        <f>292.69+140.43+260.72+436.1+95.4+286.72+142.48+34.51+366.99+187.59-366.99+83.44</f>
        <v>1960.0800000000002</v>
      </c>
      <c r="D59" s="11"/>
      <c r="E59" s="2"/>
    </row>
    <row r="60" spans="1:5" ht="15.75" x14ac:dyDescent="0.25">
      <c r="A60" s="7" t="s">
        <v>105</v>
      </c>
      <c r="B60" s="11"/>
      <c r="C60" s="11">
        <v>88</v>
      </c>
      <c r="D60" s="11"/>
      <c r="E60" s="2"/>
    </row>
    <row r="61" spans="1:5" ht="15.75" x14ac:dyDescent="0.25">
      <c r="A61" s="7" t="s">
        <v>91</v>
      </c>
      <c r="B61" s="11"/>
      <c r="C61" s="11">
        <f>58.61+17.97+27.93+32.99+32.99+108.6+108.6</f>
        <v>387.69000000000005</v>
      </c>
      <c r="D61" s="11"/>
      <c r="E61" s="2"/>
    </row>
    <row r="62" spans="1:5" ht="15.75" x14ac:dyDescent="0.25">
      <c r="A62" s="7" t="s">
        <v>33</v>
      </c>
      <c r="B62" s="11"/>
      <c r="C62" s="11">
        <v>84.5</v>
      </c>
      <c r="D62" s="11"/>
      <c r="E62" s="2"/>
    </row>
    <row r="63" spans="1:5" s="17" customFormat="1" ht="15.75" x14ac:dyDescent="0.25">
      <c r="A63" s="1" t="s">
        <v>27</v>
      </c>
      <c r="B63" s="13"/>
      <c r="C63" s="13"/>
      <c r="D63" s="13">
        <f>SUM(C55:C62)</f>
        <v>3339.6</v>
      </c>
      <c r="E63" s="12"/>
    </row>
    <row r="64" spans="1:5" ht="15.75" x14ac:dyDescent="0.25">
      <c r="A64" s="7"/>
      <c r="B64" s="11"/>
      <c r="C64" s="11"/>
      <c r="D64" s="11"/>
      <c r="E64" s="2"/>
    </row>
    <row r="65" spans="1:5" ht="15.75" x14ac:dyDescent="0.25">
      <c r="A65" s="1" t="s">
        <v>34</v>
      </c>
      <c r="B65" s="11"/>
      <c r="C65" s="11"/>
      <c r="D65" s="11"/>
      <c r="E65" s="2"/>
    </row>
    <row r="66" spans="1:5" ht="15.75" x14ac:dyDescent="0.25">
      <c r="A66" s="7" t="s">
        <v>35</v>
      </c>
      <c r="B66" s="11"/>
      <c r="C66" s="11"/>
      <c r="D66" s="11"/>
      <c r="E66" s="2"/>
    </row>
    <row r="67" spans="1:5" ht="15.75" x14ac:dyDescent="0.25">
      <c r="A67" s="7" t="s">
        <v>36</v>
      </c>
      <c r="B67" s="11"/>
      <c r="C67" s="11"/>
      <c r="D67" s="11"/>
      <c r="E67" s="2"/>
    </row>
    <row r="68" spans="1:5" ht="15.75" x14ac:dyDescent="0.25">
      <c r="A68" s="7" t="s">
        <v>37</v>
      </c>
      <c r="B68" s="11"/>
      <c r="C68" s="11"/>
      <c r="D68" s="11"/>
      <c r="E68" s="2"/>
    </row>
    <row r="69" spans="1:5" ht="15.75" x14ac:dyDescent="0.25">
      <c r="A69" s="7" t="s">
        <v>132</v>
      </c>
      <c r="B69" s="11"/>
      <c r="C69" s="11">
        <f>300+100+100</f>
        <v>500</v>
      </c>
      <c r="D69" s="11"/>
      <c r="E69" s="2"/>
    </row>
    <row r="70" spans="1:5" ht="15.75" x14ac:dyDescent="0.25">
      <c r="A70" s="7" t="s">
        <v>38</v>
      </c>
      <c r="B70" s="11"/>
      <c r="C70" s="11">
        <v>62.75</v>
      </c>
      <c r="D70" s="11"/>
      <c r="E70" s="2"/>
    </row>
    <row r="71" spans="1:5" ht="15.75" x14ac:dyDescent="0.25">
      <c r="A71" s="7" t="s">
        <v>86</v>
      </c>
      <c r="B71" s="11"/>
      <c r="C71" s="11">
        <f>285.65+320</f>
        <v>605.65</v>
      </c>
      <c r="D71" s="11"/>
      <c r="E71" s="2"/>
    </row>
    <row r="72" spans="1:5" ht="15.75" x14ac:dyDescent="0.25">
      <c r="A72" s="7" t="s">
        <v>39</v>
      </c>
      <c r="B72" s="11"/>
      <c r="C72" s="11">
        <v>510</v>
      </c>
      <c r="D72" s="11"/>
      <c r="E72" s="2"/>
    </row>
    <row r="73" spans="1:5" ht="15.75" x14ac:dyDescent="0.25">
      <c r="A73" s="7" t="s">
        <v>40</v>
      </c>
      <c r="B73" s="11"/>
      <c r="C73" s="11"/>
      <c r="D73" s="11"/>
      <c r="E73" s="2"/>
    </row>
    <row r="74" spans="1:5" ht="15.75" x14ac:dyDescent="0.25">
      <c r="A74" s="7" t="s">
        <v>89</v>
      </c>
      <c r="B74" s="11"/>
      <c r="C74" s="11">
        <f>216.36+17.42</f>
        <v>233.78000000000003</v>
      </c>
      <c r="D74" s="11"/>
      <c r="E74" s="2"/>
    </row>
    <row r="75" spans="1:5" ht="15.75" x14ac:dyDescent="0.25">
      <c r="A75" s="7" t="s">
        <v>41</v>
      </c>
      <c r="B75" s="11"/>
      <c r="C75" s="11"/>
      <c r="D75" s="11"/>
      <c r="E75" s="2"/>
    </row>
    <row r="76" spans="1:5" ht="15.75" x14ac:dyDescent="0.25">
      <c r="A76" s="7" t="s">
        <v>123</v>
      </c>
      <c r="B76" s="11"/>
      <c r="C76" s="11">
        <v>99</v>
      </c>
      <c r="D76" s="11"/>
      <c r="E76" s="2"/>
    </row>
    <row r="77" spans="1:5" ht="15.75" x14ac:dyDescent="0.25">
      <c r="A77" s="7" t="s">
        <v>42</v>
      </c>
      <c r="B77" s="11"/>
      <c r="C77" s="11">
        <f>298.1+291.69+19.97+141.99+76.14</f>
        <v>827.89</v>
      </c>
      <c r="D77" s="11"/>
      <c r="E77" s="2"/>
    </row>
    <row r="78" spans="1:5" ht="15.75" x14ac:dyDescent="0.25">
      <c r="A78" s="7" t="s">
        <v>43</v>
      </c>
      <c r="B78" s="11"/>
      <c r="C78" s="11"/>
      <c r="D78" s="11"/>
      <c r="E78" s="2"/>
    </row>
    <row r="79" spans="1:5" s="17" customFormat="1" ht="15.75" x14ac:dyDescent="0.25">
      <c r="A79" s="1" t="s">
        <v>27</v>
      </c>
      <c r="B79" s="13"/>
      <c r="C79" s="13"/>
      <c r="D79" s="13">
        <f>SUM(C66:C78)</f>
        <v>2839.07</v>
      </c>
      <c r="E79" s="12"/>
    </row>
    <row r="80" spans="1:5" ht="15.75" x14ac:dyDescent="0.25">
      <c r="A80" s="7"/>
      <c r="B80" s="11"/>
      <c r="C80" s="11"/>
      <c r="D80" s="13"/>
      <c r="E80" s="2"/>
    </row>
    <row r="81" spans="1:5" ht="15.75" x14ac:dyDescent="0.25">
      <c r="A81" s="7"/>
      <c r="B81" s="11"/>
      <c r="C81" s="11"/>
      <c r="D81" s="13"/>
      <c r="E81" s="2"/>
    </row>
    <row r="82" spans="1:5" ht="15.75" x14ac:dyDescent="0.25">
      <c r="A82" s="7"/>
      <c r="B82" s="11"/>
      <c r="C82" s="11"/>
      <c r="D82" s="13"/>
      <c r="E82" s="2"/>
    </row>
    <row r="83" spans="1:5" ht="15.75" x14ac:dyDescent="0.25">
      <c r="A83" s="7"/>
      <c r="B83" s="11"/>
      <c r="C83" s="11"/>
      <c r="D83" s="13"/>
      <c r="E83" s="2"/>
    </row>
    <row r="84" spans="1:5" ht="15.75" x14ac:dyDescent="0.25">
      <c r="A84" s="1" t="s">
        <v>44</v>
      </c>
      <c r="B84" s="11"/>
      <c r="C84" s="11"/>
      <c r="D84" s="11"/>
      <c r="E84" s="2"/>
    </row>
    <row r="85" spans="1:5" ht="15.75" x14ac:dyDescent="0.25">
      <c r="A85" s="7" t="s">
        <v>112</v>
      </c>
      <c r="B85" s="11"/>
      <c r="C85" s="11"/>
      <c r="D85" s="11"/>
      <c r="E85" s="2"/>
    </row>
    <row r="86" spans="1:5" ht="15.75" x14ac:dyDescent="0.25">
      <c r="A86" s="7" t="s">
        <v>45</v>
      </c>
      <c r="B86" s="11"/>
      <c r="C86" s="11"/>
      <c r="D86" s="11"/>
      <c r="E86" s="2"/>
    </row>
    <row r="87" spans="1:5" ht="15.75" x14ac:dyDescent="0.25">
      <c r="A87" s="7" t="s">
        <v>87</v>
      </c>
      <c r="B87" s="11"/>
      <c r="C87" s="11">
        <f>95.22+130</f>
        <v>225.22</v>
      </c>
      <c r="D87" s="11"/>
      <c r="E87" s="2"/>
    </row>
    <row r="88" spans="1:5" ht="15.75" x14ac:dyDescent="0.25">
      <c r="A88" s="7" t="s">
        <v>98</v>
      </c>
      <c r="B88" s="11"/>
      <c r="C88" s="11"/>
      <c r="D88" s="11"/>
      <c r="E88" s="2"/>
    </row>
    <row r="89" spans="1:5" ht="15.75" x14ac:dyDescent="0.25">
      <c r="A89" s="7" t="s">
        <v>99</v>
      </c>
      <c r="B89" s="11"/>
      <c r="C89" s="11"/>
      <c r="D89" s="11"/>
      <c r="E89" s="2"/>
    </row>
    <row r="90" spans="1:5" ht="15.75" x14ac:dyDescent="0.25">
      <c r="A90" s="7" t="s">
        <v>62</v>
      </c>
      <c r="B90" s="11"/>
      <c r="C90" s="11"/>
      <c r="D90" s="11"/>
      <c r="E90" s="2"/>
    </row>
    <row r="91" spans="1:5" ht="15.75" x14ac:dyDescent="0.25">
      <c r="A91" s="7" t="s">
        <v>95</v>
      </c>
      <c r="B91" s="11"/>
      <c r="C91" s="11"/>
      <c r="D91" s="11"/>
      <c r="E91" s="2"/>
    </row>
    <row r="92" spans="1:5" ht="15.75" x14ac:dyDescent="0.25">
      <c r="A92" s="7" t="s">
        <v>46</v>
      </c>
      <c r="B92" s="11"/>
      <c r="C92" s="11">
        <v>800</v>
      </c>
      <c r="D92" s="11"/>
      <c r="E92" s="2"/>
    </row>
    <row r="93" spans="1:5" ht="15.75" x14ac:dyDescent="0.25">
      <c r="A93" s="7" t="s">
        <v>47</v>
      </c>
      <c r="B93" s="11"/>
      <c r="C93" s="11"/>
      <c r="D93" s="11"/>
      <c r="E93" s="2"/>
    </row>
    <row r="94" spans="1:5" ht="15.75" x14ac:dyDescent="0.25">
      <c r="A94" s="7" t="s">
        <v>122</v>
      </c>
      <c r="B94" s="11"/>
      <c r="C94" s="11"/>
      <c r="D94" s="11"/>
      <c r="E94" s="2"/>
    </row>
    <row r="95" spans="1:5" ht="15.75" x14ac:dyDescent="0.25">
      <c r="A95" s="7" t="s">
        <v>136</v>
      </c>
      <c r="B95" s="11"/>
      <c r="C95" s="11">
        <f>201.61+89.7</f>
        <v>291.31</v>
      </c>
      <c r="D95" s="11"/>
      <c r="E95" s="2"/>
    </row>
    <row r="96" spans="1:5" ht="15.75" x14ac:dyDescent="0.25">
      <c r="A96" s="7" t="s">
        <v>96</v>
      </c>
      <c r="B96" s="11"/>
      <c r="C96" s="11">
        <f>251.39+439+325</f>
        <v>1015.39</v>
      </c>
      <c r="D96" s="11"/>
      <c r="E96" s="2"/>
    </row>
    <row r="97" spans="1:5" ht="15.75" x14ac:dyDescent="0.25">
      <c r="A97" s="7" t="s">
        <v>48</v>
      </c>
      <c r="B97" s="11"/>
      <c r="C97" s="11"/>
      <c r="D97" s="11"/>
      <c r="E97" s="2"/>
    </row>
    <row r="98" spans="1:5" ht="15.75" x14ac:dyDescent="0.25">
      <c r="A98" s="7" t="s">
        <v>49</v>
      </c>
      <c r="B98" s="11"/>
      <c r="C98" s="11"/>
      <c r="D98" s="11"/>
      <c r="E98" s="2"/>
    </row>
    <row r="99" spans="1:5" ht="15.75" x14ac:dyDescent="0.25">
      <c r="A99" s="7" t="s">
        <v>94</v>
      </c>
      <c r="B99" s="11"/>
      <c r="C99" s="11"/>
      <c r="D99" s="11"/>
      <c r="E99" s="2"/>
    </row>
    <row r="100" spans="1:5" ht="15.75" x14ac:dyDescent="0.25">
      <c r="A100" s="7" t="s">
        <v>50</v>
      </c>
      <c r="B100" s="11"/>
      <c r="C100" s="11"/>
      <c r="D100" s="11"/>
      <c r="E100" s="2"/>
    </row>
    <row r="101" spans="1:5" ht="15.75" x14ac:dyDescent="0.25">
      <c r="A101" s="7" t="s">
        <v>138</v>
      </c>
      <c r="B101" s="11"/>
      <c r="C101" s="11"/>
      <c r="D101" s="11"/>
      <c r="E101" s="2"/>
    </row>
    <row r="102" spans="1:5" ht="15.75" x14ac:dyDescent="0.25">
      <c r="A102" s="7" t="s">
        <v>51</v>
      </c>
      <c r="B102" s="11"/>
      <c r="C102" s="11"/>
      <c r="D102" s="11"/>
      <c r="E102" s="2"/>
    </row>
    <row r="103" spans="1:5" ht="15.75" x14ac:dyDescent="0.25">
      <c r="A103" s="7" t="s">
        <v>52</v>
      </c>
      <c r="B103" s="11"/>
      <c r="C103" s="11">
        <v>650</v>
      </c>
      <c r="D103" s="11"/>
      <c r="E103" s="2"/>
    </row>
    <row r="104" spans="1:5" ht="15.75" x14ac:dyDescent="0.25">
      <c r="A104" s="7" t="s">
        <v>53</v>
      </c>
      <c r="B104" s="11"/>
      <c r="C104" s="11">
        <v>220</v>
      </c>
      <c r="D104" s="11"/>
      <c r="E104" s="2"/>
    </row>
    <row r="105" spans="1:5" ht="15.75" x14ac:dyDescent="0.25">
      <c r="A105" s="7" t="s">
        <v>73</v>
      </c>
      <c r="B105" s="11"/>
      <c r="C105" s="11"/>
      <c r="D105" s="11"/>
      <c r="E105" s="2"/>
    </row>
    <row r="106" spans="1:5" ht="15.75" x14ac:dyDescent="0.25">
      <c r="A106" s="7" t="s">
        <v>54</v>
      </c>
      <c r="B106" s="11"/>
      <c r="C106" s="11"/>
      <c r="D106" s="11"/>
      <c r="E106" s="2"/>
    </row>
    <row r="107" spans="1:5" ht="15.75" x14ac:dyDescent="0.25">
      <c r="A107" s="7" t="s">
        <v>106</v>
      </c>
      <c r="B107" s="11"/>
      <c r="C107" s="11"/>
      <c r="D107" s="11"/>
      <c r="E107" s="2"/>
    </row>
    <row r="108" spans="1:5" ht="15.75" x14ac:dyDescent="0.25">
      <c r="A108" s="7" t="s">
        <v>55</v>
      </c>
      <c r="B108" s="11"/>
      <c r="C108" s="11"/>
      <c r="D108" s="11"/>
      <c r="E108" s="2"/>
    </row>
    <row r="109" spans="1:5" ht="15.75" x14ac:dyDescent="0.25">
      <c r="A109" s="7" t="s">
        <v>56</v>
      </c>
      <c r="B109" s="11"/>
      <c r="C109" s="11"/>
      <c r="D109" s="11"/>
      <c r="E109" s="2"/>
    </row>
    <row r="110" spans="1:5" ht="15.75" x14ac:dyDescent="0.25">
      <c r="A110" s="7" t="s">
        <v>97</v>
      </c>
      <c r="B110" s="11"/>
      <c r="C110" s="11"/>
      <c r="D110" s="11"/>
      <c r="E110" s="2"/>
    </row>
    <row r="111" spans="1:5" ht="15.75" x14ac:dyDescent="0.25">
      <c r="A111" s="7" t="s">
        <v>57</v>
      </c>
      <c r="B111" s="11"/>
      <c r="C111" s="11"/>
      <c r="D111" s="11"/>
      <c r="E111" s="2"/>
    </row>
    <row r="112" spans="1:5" ht="15.75" x14ac:dyDescent="0.25">
      <c r="A112" s="7" t="s">
        <v>58</v>
      </c>
      <c r="B112" s="11"/>
      <c r="C112" s="11">
        <f>99.94+100+100+100+100+100+99.42+100+250+150.41+72.87+250+100+100+100+100+13.01+100+95.88+75+82.41+250+100+100+174.17+52.23+98.34+8.99+14.15</f>
        <v>3086.82</v>
      </c>
      <c r="D112" s="11"/>
      <c r="E112" s="2"/>
    </row>
    <row r="113" spans="1:8" ht="15.75" x14ac:dyDescent="0.25">
      <c r="A113" s="7" t="s">
        <v>59</v>
      </c>
      <c r="B113" s="11"/>
      <c r="C113" s="11">
        <v>130.9</v>
      </c>
      <c r="D113" s="11"/>
      <c r="E113" s="2"/>
    </row>
    <row r="114" spans="1:8" s="17" customFormat="1" ht="15.75" x14ac:dyDescent="0.25">
      <c r="A114" s="1" t="s">
        <v>27</v>
      </c>
      <c r="B114" s="13"/>
      <c r="C114" s="13"/>
      <c r="D114" s="13">
        <f>SUM(C85:C113)</f>
        <v>6419.6399999999994</v>
      </c>
      <c r="E114" s="12"/>
    </row>
    <row r="115" spans="1:8" ht="15.75" x14ac:dyDescent="0.25">
      <c r="A115" s="7"/>
      <c r="B115" s="11"/>
      <c r="C115" s="11"/>
      <c r="D115" s="11"/>
      <c r="E115" s="2"/>
    </row>
    <row r="116" spans="1:8" ht="15.75" x14ac:dyDescent="0.25">
      <c r="A116" s="1" t="s">
        <v>60</v>
      </c>
      <c r="B116" s="11"/>
      <c r="C116" s="11"/>
      <c r="D116" s="11"/>
      <c r="E116" s="12">
        <f>SUM(D50:D114)</f>
        <v>24176.29</v>
      </c>
    </row>
    <row r="117" spans="1:8" ht="15.75" x14ac:dyDescent="0.25">
      <c r="A117" s="7"/>
      <c r="B117" s="11"/>
      <c r="C117" s="11"/>
      <c r="D117" s="11"/>
      <c r="E117" s="2"/>
    </row>
    <row r="118" spans="1:8" ht="15.75" x14ac:dyDescent="0.25">
      <c r="A118" s="14" t="s">
        <v>141</v>
      </c>
      <c r="B118" s="11"/>
      <c r="C118" s="11"/>
      <c r="D118" s="11"/>
      <c r="E118" s="19">
        <f>E5+E46-E116</f>
        <v>136430.31</v>
      </c>
      <c r="G118" s="16"/>
      <c r="H118" s="16"/>
    </row>
    <row r="119" spans="1:8" ht="15.75" x14ac:dyDescent="0.25">
      <c r="A119" s="7"/>
      <c r="B119" s="11"/>
      <c r="C119" s="11"/>
      <c r="D119" s="11"/>
      <c r="E119" s="2"/>
      <c r="F119" s="16"/>
    </row>
    <row r="120" spans="1:8" ht="15.75" x14ac:dyDescent="0.25">
      <c r="A120" s="7"/>
      <c r="B120" s="11"/>
      <c r="C120" s="11"/>
      <c r="D120" s="11"/>
      <c r="E120" s="2"/>
    </row>
    <row r="121" spans="1:8" ht="15.75" x14ac:dyDescent="0.25">
      <c r="A121" s="7"/>
      <c r="B121" s="11"/>
      <c r="C121" s="11"/>
      <c r="D121" s="11"/>
      <c r="E121" s="2"/>
    </row>
    <row r="122" spans="1:8" ht="15.75" x14ac:dyDescent="0.25">
      <c r="A122" s="7"/>
      <c r="B122" s="11"/>
      <c r="C122" s="11"/>
      <c r="D122" s="11"/>
      <c r="E122" s="2"/>
    </row>
    <row r="123" spans="1:8" ht="15.75" x14ac:dyDescent="0.25">
      <c r="A123" s="1" t="s">
        <v>121</v>
      </c>
      <c r="B123" s="13" t="s">
        <v>62</v>
      </c>
      <c r="C123" s="13" t="s">
        <v>63</v>
      </c>
      <c r="D123" s="13" t="s">
        <v>64</v>
      </c>
      <c r="E123" s="13" t="s">
        <v>66</v>
      </c>
    </row>
    <row r="124" spans="1:8" ht="15.75" x14ac:dyDescent="0.25">
      <c r="A124" s="7" t="s">
        <v>61</v>
      </c>
      <c r="B124" s="11"/>
      <c r="C124" s="11"/>
      <c r="D124" s="13" t="s">
        <v>65</v>
      </c>
      <c r="E124" s="13" t="s">
        <v>67</v>
      </c>
    </row>
    <row r="125" spans="1:8" ht="15.75" x14ac:dyDescent="0.25">
      <c r="A125" s="7" t="s">
        <v>68</v>
      </c>
      <c r="B125" s="11"/>
      <c r="C125" s="11">
        <v>300</v>
      </c>
      <c r="D125" s="11">
        <f>C85</f>
        <v>0</v>
      </c>
      <c r="E125" s="2">
        <f>B125+C125-D125</f>
        <v>300</v>
      </c>
    </row>
    <row r="126" spans="1:8" ht="15.75" x14ac:dyDescent="0.25">
      <c r="A126" s="7" t="s">
        <v>69</v>
      </c>
      <c r="B126" s="11"/>
      <c r="C126" s="11">
        <v>400</v>
      </c>
      <c r="D126" s="11">
        <f>C9</f>
        <v>0</v>
      </c>
      <c r="E126" s="2">
        <f>B126+C126-D126</f>
        <v>400</v>
      </c>
    </row>
    <row r="127" spans="1:8" ht="15.75" x14ac:dyDescent="0.25">
      <c r="A127" s="7" t="s">
        <v>45</v>
      </c>
      <c r="B127" s="11"/>
      <c r="C127" s="11">
        <v>500</v>
      </c>
      <c r="D127" s="11">
        <f>C86</f>
        <v>0</v>
      </c>
      <c r="E127" s="2">
        <f>B127+C127-D127</f>
        <v>500</v>
      </c>
    </row>
    <row r="128" spans="1:8" ht="15.75" x14ac:dyDescent="0.25">
      <c r="A128" s="7" t="s">
        <v>6</v>
      </c>
      <c r="B128" s="11"/>
      <c r="C128" s="11">
        <v>500</v>
      </c>
      <c r="D128" s="11">
        <f>C10</f>
        <v>500</v>
      </c>
      <c r="E128" s="2">
        <f>B128+C128-D128</f>
        <v>0</v>
      </c>
    </row>
    <row r="129" spans="1:5" ht="15.75" x14ac:dyDescent="0.25">
      <c r="A129" s="7" t="s">
        <v>70</v>
      </c>
      <c r="B129" s="11"/>
      <c r="C129" s="11">
        <v>750</v>
      </c>
      <c r="D129" s="11">
        <f>C55</f>
        <v>0</v>
      </c>
      <c r="E129" s="2">
        <f>C129-D129</f>
        <v>750</v>
      </c>
    </row>
    <row r="130" spans="1:5" ht="15.75" x14ac:dyDescent="0.25">
      <c r="A130" s="7" t="s">
        <v>87</v>
      </c>
      <c r="B130" s="7"/>
      <c r="C130" s="11">
        <v>150</v>
      </c>
      <c r="D130" s="11">
        <f>C87</f>
        <v>225.22</v>
      </c>
      <c r="E130" s="2">
        <f t="shared" ref="E130:E163" si="1">C130-D130</f>
        <v>-75.22</v>
      </c>
    </row>
    <row r="131" spans="1:5" ht="15.75" x14ac:dyDescent="0.25">
      <c r="A131" s="7" t="s">
        <v>115</v>
      </c>
      <c r="B131" s="7"/>
      <c r="C131" s="11">
        <v>1250</v>
      </c>
      <c r="D131" s="11">
        <f>C88</f>
        <v>0</v>
      </c>
      <c r="E131" s="2">
        <f t="shared" si="1"/>
        <v>1250</v>
      </c>
    </row>
    <row r="132" spans="1:5" ht="15.75" x14ac:dyDescent="0.25">
      <c r="A132" s="7" t="s">
        <v>36</v>
      </c>
      <c r="B132" s="11"/>
      <c r="C132" s="11">
        <v>750</v>
      </c>
      <c r="D132" s="11">
        <f>C67</f>
        <v>0</v>
      </c>
      <c r="E132" s="2">
        <f t="shared" si="1"/>
        <v>750</v>
      </c>
    </row>
    <row r="133" spans="1:5" ht="15.75" x14ac:dyDescent="0.25">
      <c r="A133" s="7" t="s">
        <v>116</v>
      </c>
      <c r="B133" s="11"/>
      <c r="C133" s="11">
        <v>2500</v>
      </c>
      <c r="D133" s="11">
        <f>C14</f>
        <v>0</v>
      </c>
      <c r="E133" s="2">
        <f>C133-D133+B133</f>
        <v>2500</v>
      </c>
    </row>
    <row r="134" spans="1:5" ht="15.75" x14ac:dyDescent="0.25">
      <c r="A134" s="7" t="s">
        <v>30</v>
      </c>
      <c r="B134" s="11"/>
      <c r="C134" s="11">
        <v>750</v>
      </c>
      <c r="D134" s="11">
        <f>C56</f>
        <v>143.89000000000001</v>
      </c>
      <c r="E134" s="2">
        <f t="shared" si="1"/>
        <v>606.11</v>
      </c>
    </row>
    <row r="135" spans="1:5" ht="15.75" x14ac:dyDescent="0.25">
      <c r="A135" s="7" t="s">
        <v>95</v>
      </c>
      <c r="B135" s="11"/>
      <c r="C135" s="11">
        <v>200</v>
      </c>
      <c r="D135" s="11">
        <f>C91</f>
        <v>0</v>
      </c>
      <c r="E135" s="2">
        <f t="shared" si="1"/>
        <v>200</v>
      </c>
    </row>
    <row r="136" spans="1:5" ht="15.75" x14ac:dyDescent="0.25">
      <c r="A136" s="7" t="s">
        <v>46</v>
      </c>
      <c r="B136" s="11"/>
      <c r="C136" s="11">
        <v>4800</v>
      </c>
      <c r="D136" s="11">
        <f>C92</f>
        <v>800</v>
      </c>
      <c r="E136" s="2">
        <f t="shared" si="1"/>
        <v>4000</v>
      </c>
    </row>
    <row r="137" spans="1:5" ht="15.75" x14ac:dyDescent="0.25">
      <c r="A137" s="7" t="s">
        <v>71</v>
      </c>
      <c r="B137" s="11"/>
      <c r="C137" s="11">
        <v>200</v>
      </c>
      <c r="D137" s="11">
        <f>C93</f>
        <v>0</v>
      </c>
      <c r="E137" s="2">
        <f t="shared" si="1"/>
        <v>200</v>
      </c>
    </row>
    <row r="138" spans="1:5" ht="15.75" x14ac:dyDescent="0.25">
      <c r="A138" s="7" t="s">
        <v>31</v>
      </c>
      <c r="B138" s="11"/>
      <c r="C138" s="11">
        <v>1200</v>
      </c>
      <c r="D138" s="11">
        <f>C57</f>
        <v>675.43999999999994</v>
      </c>
      <c r="E138" s="2">
        <f t="shared" si="1"/>
        <v>524.56000000000006</v>
      </c>
    </row>
    <row r="139" spans="1:5" ht="15.75" x14ac:dyDescent="0.25">
      <c r="A139" s="7" t="s">
        <v>9</v>
      </c>
      <c r="B139" s="11"/>
      <c r="C139" s="11">
        <v>1000</v>
      </c>
      <c r="D139" s="11">
        <f>C17</f>
        <v>5542.6899999999987</v>
      </c>
      <c r="E139" s="2">
        <f t="shared" si="1"/>
        <v>-4542.6899999999987</v>
      </c>
    </row>
    <row r="140" spans="1:5" ht="15.75" x14ac:dyDescent="0.25">
      <c r="A140" s="7" t="s">
        <v>100</v>
      </c>
      <c r="B140" s="11"/>
      <c r="C140" s="11">
        <v>6500</v>
      </c>
      <c r="D140" s="11">
        <f>C18</f>
        <v>5677.22</v>
      </c>
      <c r="E140" s="2">
        <f t="shared" si="1"/>
        <v>822.77999999999975</v>
      </c>
    </row>
    <row r="141" spans="1:5" ht="15.75" x14ac:dyDescent="0.25">
      <c r="A141" s="7" t="s">
        <v>72</v>
      </c>
      <c r="B141" s="11"/>
      <c r="C141" s="11">
        <v>3000</v>
      </c>
      <c r="D141" s="11">
        <f>C58</f>
        <v>0</v>
      </c>
      <c r="E141" s="2">
        <f>B141+C141-D141</f>
        <v>3000</v>
      </c>
    </row>
    <row r="142" spans="1:5" ht="15.75" x14ac:dyDescent="0.25">
      <c r="A142" s="7" t="s">
        <v>136</v>
      </c>
      <c r="B142" s="11">
        <v>777</v>
      </c>
      <c r="C142" s="11">
        <v>1750</v>
      </c>
      <c r="D142" s="11">
        <f>C95</f>
        <v>291.31</v>
      </c>
      <c r="E142" s="2">
        <f>B142+C142-D142</f>
        <v>2235.69</v>
      </c>
    </row>
    <row r="143" spans="1:5" ht="15.75" x14ac:dyDescent="0.25">
      <c r="A143" s="7" t="s">
        <v>102</v>
      </c>
      <c r="B143" s="11"/>
      <c r="C143" s="11">
        <v>2500</v>
      </c>
      <c r="D143" s="11">
        <f>C59</f>
        <v>1960.0800000000002</v>
      </c>
      <c r="E143" s="2">
        <f>B143+C143-D143</f>
        <v>539.91999999999985</v>
      </c>
    </row>
    <row r="144" spans="1:5" ht="15.75" x14ac:dyDescent="0.25">
      <c r="A144" s="7" t="s">
        <v>96</v>
      </c>
      <c r="B144" s="11"/>
      <c r="C144" s="11">
        <v>1000</v>
      </c>
      <c r="D144" s="11">
        <f>C96</f>
        <v>1015.39</v>
      </c>
      <c r="E144" s="2">
        <f>B144+C144-D144</f>
        <v>-15.389999999999986</v>
      </c>
    </row>
    <row r="145" spans="1:5" ht="15.75" x14ac:dyDescent="0.25">
      <c r="A145" s="7" t="s">
        <v>49</v>
      </c>
      <c r="B145" s="11"/>
      <c r="C145" s="11">
        <v>500</v>
      </c>
      <c r="D145" s="11">
        <f>C98</f>
        <v>0</v>
      </c>
      <c r="E145" s="2">
        <f t="shared" si="1"/>
        <v>500</v>
      </c>
    </row>
    <row r="146" spans="1:5" ht="15.75" x14ac:dyDescent="0.25">
      <c r="A146" s="7" t="s">
        <v>105</v>
      </c>
      <c r="B146" s="11"/>
      <c r="C146" s="11">
        <v>500</v>
      </c>
      <c r="D146" s="11">
        <f>C60</f>
        <v>88</v>
      </c>
      <c r="E146" s="2">
        <f t="shared" si="1"/>
        <v>412</v>
      </c>
    </row>
    <row r="147" spans="1:5" ht="15.75" x14ac:dyDescent="0.25">
      <c r="A147" s="7" t="s">
        <v>117</v>
      </c>
      <c r="B147" s="11"/>
      <c r="C147" s="11">
        <v>750</v>
      </c>
      <c r="D147" s="11">
        <f>C100</f>
        <v>0</v>
      </c>
      <c r="E147" s="2">
        <f t="shared" si="1"/>
        <v>750</v>
      </c>
    </row>
    <row r="148" spans="1:5" ht="15.75" x14ac:dyDescent="0.25">
      <c r="A148" s="7" t="s">
        <v>138</v>
      </c>
      <c r="B148" s="11"/>
      <c r="C148" s="11">
        <v>0</v>
      </c>
      <c r="D148" s="11">
        <v>0</v>
      </c>
      <c r="E148" s="2">
        <v>0</v>
      </c>
    </row>
    <row r="149" spans="1:5" ht="15.75" x14ac:dyDescent="0.25">
      <c r="A149" s="7" t="s">
        <v>51</v>
      </c>
      <c r="B149" s="11"/>
      <c r="C149" s="11">
        <v>400</v>
      </c>
      <c r="D149" s="11">
        <f>C102</f>
        <v>0</v>
      </c>
      <c r="E149" s="2">
        <f t="shared" si="1"/>
        <v>400</v>
      </c>
    </row>
    <row r="150" spans="1:5" ht="15.75" x14ac:dyDescent="0.25">
      <c r="A150" s="7" t="s">
        <v>118</v>
      </c>
      <c r="B150" s="11"/>
      <c r="C150" s="11">
        <v>500</v>
      </c>
      <c r="D150" s="11">
        <f>C71</f>
        <v>605.65</v>
      </c>
      <c r="E150" s="2">
        <f t="shared" si="1"/>
        <v>-105.64999999999998</v>
      </c>
    </row>
    <row r="151" spans="1:5" ht="15.75" x14ac:dyDescent="0.25">
      <c r="A151" s="7" t="s">
        <v>52</v>
      </c>
      <c r="B151" s="11"/>
      <c r="C151" s="11">
        <v>1500</v>
      </c>
      <c r="D151" s="11">
        <f t="shared" ref="D151:D152" si="2">C103</f>
        <v>650</v>
      </c>
      <c r="E151" s="2">
        <f t="shared" si="1"/>
        <v>850</v>
      </c>
    </row>
    <row r="152" spans="1:5" ht="15.75" x14ac:dyDescent="0.25">
      <c r="A152" s="7" t="s">
        <v>53</v>
      </c>
      <c r="B152" s="11"/>
      <c r="C152" s="11">
        <v>10000</v>
      </c>
      <c r="D152" s="11">
        <f t="shared" si="2"/>
        <v>220</v>
      </c>
      <c r="E152" s="2">
        <f t="shared" si="1"/>
        <v>9780</v>
      </c>
    </row>
    <row r="153" spans="1:5" ht="15.75" x14ac:dyDescent="0.25">
      <c r="A153" s="7" t="s">
        <v>124</v>
      </c>
      <c r="B153" s="11"/>
      <c r="C153" s="11">
        <v>0</v>
      </c>
      <c r="D153" s="11">
        <v>510</v>
      </c>
      <c r="E153" s="2">
        <f t="shared" si="1"/>
        <v>-510</v>
      </c>
    </row>
    <row r="154" spans="1:5" ht="15.75" x14ac:dyDescent="0.25">
      <c r="A154" s="7" t="s">
        <v>73</v>
      </c>
      <c r="B154" s="11"/>
      <c r="C154" s="11">
        <v>1500</v>
      </c>
      <c r="D154" s="11">
        <f>C105</f>
        <v>0</v>
      </c>
      <c r="E154" s="2">
        <f t="shared" si="1"/>
        <v>1500</v>
      </c>
    </row>
    <row r="155" spans="1:5" ht="15.75" x14ac:dyDescent="0.25">
      <c r="A155" s="7" t="s">
        <v>125</v>
      </c>
      <c r="B155" s="11"/>
      <c r="C155" s="11">
        <v>0</v>
      </c>
      <c r="D155" s="11">
        <v>99</v>
      </c>
      <c r="E155" s="2">
        <f t="shared" si="1"/>
        <v>-99</v>
      </c>
    </row>
    <row r="156" spans="1:5" ht="15.75" x14ac:dyDescent="0.25">
      <c r="A156" s="7" t="s">
        <v>119</v>
      </c>
      <c r="B156" s="11"/>
      <c r="C156" s="11">
        <v>5000</v>
      </c>
      <c r="D156" s="11">
        <f>+C21</f>
        <v>3327.7999999999997</v>
      </c>
      <c r="E156" s="2">
        <f t="shared" si="1"/>
        <v>1672.2000000000003</v>
      </c>
    </row>
    <row r="157" spans="1:5" ht="15.75" x14ac:dyDescent="0.25">
      <c r="A157" s="7" t="s">
        <v>106</v>
      </c>
      <c r="B157" s="11"/>
      <c r="C157" s="11">
        <v>600</v>
      </c>
      <c r="D157" s="11">
        <f>C107</f>
        <v>0</v>
      </c>
      <c r="E157" s="2">
        <f t="shared" si="1"/>
        <v>600</v>
      </c>
    </row>
    <row r="158" spans="1:5" ht="15.75" x14ac:dyDescent="0.25">
      <c r="A158" s="7" t="s">
        <v>120</v>
      </c>
      <c r="B158" s="11"/>
      <c r="C158" s="11">
        <v>1000</v>
      </c>
      <c r="D158" s="11">
        <f>C22+C23</f>
        <v>17195.990000000002</v>
      </c>
      <c r="E158" s="2">
        <f t="shared" si="1"/>
        <v>-16195.990000000002</v>
      </c>
    </row>
    <row r="159" spans="1:5" ht="15.75" x14ac:dyDescent="0.25">
      <c r="A159" s="7" t="s">
        <v>91</v>
      </c>
      <c r="B159" s="11"/>
      <c r="C159" s="11">
        <v>1000</v>
      </c>
      <c r="D159" s="11">
        <f>C61</f>
        <v>387.69000000000005</v>
      </c>
      <c r="E159" s="2">
        <f t="shared" si="1"/>
        <v>612.30999999999995</v>
      </c>
    </row>
    <row r="160" spans="1:5" ht="15.75" x14ac:dyDescent="0.25">
      <c r="A160" s="7" t="s">
        <v>56</v>
      </c>
      <c r="B160" s="11"/>
      <c r="C160" s="11">
        <v>2500</v>
      </c>
      <c r="D160" s="11">
        <f>C109</f>
        <v>0</v>
      </c>
      <c r="E160" s="2">
        <f t="shared" si="1"/>
        <v>2500</v>
      </c>
    </row>
    <row r="161" spans="1:5" ht="15.75" x14ac:dyDescent="0.25">
      <c r="A161" s="7" t="s">
        <v>97</v>
      </c>
      <c r="B161" s="11"/>
      <c r="C161" s="11">
        <v>65</v>
      </c>
      <c r="D161" s="11">
        <f>C110</f>
        <v>0</v>
      </c>
      <c r="E161" s="2">
        <f t="shared" si="1"/>
        <v>65</v>
      </c>
    </row>
    <row r="162" spans="1:5" ht="15.75" x14ac:dyDescent="0.25">
      <c r="A162" s="7" t="s">
        <v>85</v>
      </c>
      <c r="B162" s="11"/>
      <c r="C162" s="11">
        <v>5000</v>
      </c>
      <c r="D162" s="11">
        <f>C24</f>
        <v>0</v>
      </c>
      <c r="E162" s="2">
        <f t="shared" si="1"/>
        <v>5000</v>
      </c>
    </row>
    <row r="163" spans="1:5" ht="15.75" x14ac:dyDescent="0.25">
      <c r="A163" s="7" t="s">
        <v>57</v>
      </c>
      <c r="B163" s="11"/>
      <c r="C163" s="11">
        <v>300</v>
      </c>
      <c r="D163" s="11">
        <f>C111</f>
        <v>0</v>
      </c>
      <c r="E163" s="2">
        <f t="shared" si="1"/>
        <v>300</v>
      </c>
    </row>
    <row r="164" spans="1:5" ht="15.75" x14ac:dyDescent="0.25">
      <c r="A164" s="7" t="s">
        <v>107</v>
      </c>
      <c r="B164" s="11"/>
      <c r="C164" s="11">
        <v>500</v>
      </c>
      <c r="D164" s="11">
        <f>C62</f>
        <v>84.5</v>
      </c>
      <c r="E164" s="2">
        <f>B164+C164-D164</f>
        <v>415.5</v>
      </c>
    </row>
    <row r="165" spans="1:5" ht="15.75" x14ac:dyDescent="0.25">
      <c r="A165" s="7" t="s">
        <v>58</v>
      </c>
      <c r="B165" s="11"/>
      <c r="C165" s="11">
        <v>10000</v>
      </c>
      <c r="D165" s="11">
        <f>C112</f>
        <v>3086.82</v>
      </c>
      <c r="E165" s="2">
        <f>B165+C165-D165</f>
        <v>6913.18</v>
      </c>
    </row>
    <row r="166" spans="1:5" ht="15.75" x14ac:dyDescent="0.25">
      <c r="A166" s="7" t="s">
        <v>74</v>
      </c>
      <c r="B166" s="11"/>
      <c r="C166" s="11">
        <v>250</v>
      </c>
      <c r="D166" s="11">
        <f>C113</f>
        <v>130.9</v>
      </c>
      <c r="E166" s="2">
        <f>B166+C166-D166</f>
        <v>119.1</v>
      </c>
    </row>
    <row r="167" spans="1:5" ht="15.75" x14ac:dyDescent="0.25">
      <c r="A167" s="7" t="s">
        <v>108</v>
      </c>
      <c r="B167" s="11"/>
      <c r="C167" s="11">
        <v>850</v>
      </c>
      <c r="D167" s="11">
        <f>C25</f>
        <v>727.7</v>
      </c>
      <c r="E167" s="2">
        <f>B167+C167-D167</f>
        <v>122.29999999999995</v>
      </c>
    </row>
    <row r="168" spans="1:5" s="17" customFormat="1" ht="15.75" x14ac:dyDescent="0.25">
      <c r="A168" s="1" t="s">
        <v>60</v>
      </c>
      <c r="B168" s="10"/>
      <c r="C168" s="13">
        <f>SUM(C125:C167)</f>
        <v>72715</v>
      </c>
      <c r="D168" s="13">
        <f>SUM(D125:D167)</f>
        <v>43945.29</v>
      </c>
      <c r="E168" s="12">
        <f>SUM(E125:E167)</f>
        <v>29546.709999999995</v>
      </c>
    </row>
    <row r="169" spans="1:5" ht="15.75" x14ac:dyDescent="0.25">
      <c r="A169" s="7"/>
      <c r="B169" s="8"/>
      <c r="C169" s="8"/>
      <c r="D169" s="8"/>
      <c r="E169" s="7"/>
    </row>
    <row r="170" spans="1:5" ht="15.75" x14ac:dyDescent="0.25">
      <c r="A170" s="14" t="s">
        <v>142</v>
      </c>
      <c r="B170" s="11"/>
      <c r="C170" s="11"/>
      <c r="D170" s="8"/>
      <c r="E170" s="2"/>
    </row>
    <row r="171" spans="1:5" ht="15.75" x14ac:dyDescent="0.25">
      <c r="A171" s="7" t="s">
        <v>75</v>
      </c>
      <c r="B171" s="11"/>
      <c r="C171" s="11"/>
      <c r="D171" s="13">
        <v>93379.82</v>
      </c>
      <c r="E171" s="2"/>
    </row>
    <row r="172" spans="1:5" ht="15.75" x14ac:dyDescent="0.25">
      <c r="A172" s="7" t="s">
        <v>127</v>
      </c>
      <c r="B172" s="11"/>
      <c r="C172" s="11">
        <v>55390.559999999998</v>
      </c>
      <c r="D172" s="11"/>
      <c r="E172" s="2"/>
    </row>
    <row r="173" spans="1:5" ht="15.75" x14ac:dyDescent="0.25">
      <c r="A173" s="7" t="s">
        <v>126</v>
      </c>
      <c r="B173" s="11"/>
      <c r="C173" s="11">
        <v>11145.31</v>
      </c>
      <c r="D173" s="11"/>
      <c r="E173" s="2"/>
    </row>
    <row r="174" spans="1:5" ht="15.75" x14ac:dyDescent="0.25">
      <c r="A174" s="7" t="s">
        <v>76</v>
      </c>
      <c r="B174" s="11"/>
      <c r="C174" s="11"/>
      <c r="D174" s="18">
        <f>D171+C172-C173</f>
        <v>137625.07</v>
      </c>
      <c r="E174" s="2"/>
    </row>
    <row r="175" spans="1:5" ht="15.75" x14ac:dyDescent="0.25">
      <c r="A175" s="7"/>
      <c r="B175" s="11"/>
      <c r="C175" s="11"/>
      <c r="D175" s="11"/>
      <c r="E175" s="2"/>
    </row>
    <row r="176" spans="1:5" ht="15.75" x14ac:dyDescent="0.25">
      <c r="A176" s="7" t="s">
        <v>77</v>
      </c>
      <c r="B176" s="11"/>
      <c r="C176" s="11"/>
      <c r="D176" s="13">
        <f>+C176</f>
        <v>0</v>
      </c>
      <c r="E176" s="2"/>
    </row>
    <row r="177" spans="1:6" ht="15.75" x14ac:dyDescent="0.25">
      <c r="A177" s="7" t="s">
        <v>78</v>
      </c>
      <c r="B177" s="11"/>
      <c r="C177" s="11"/>
      <c r="D177" s="13"/>
      <c r="E177" s="2"/>
    </row>
    <row r="178" spans="1:6" ht="15.75" x14ac:dyDescent="0.25">
      <c r="A178" s="7" t="s">
        <v>128</v>
      </c>
      <c r="B178" s="8">
        <v>2482</v>
      </c>
      <c r="C178" s="11">
        <v>100</v>
      </c>
      <c r="D178" s="11"/>
      <c r="E178" s="2"/>
    </row>
    <row r="179" spans="1:6" ht="15.75" x14ac:dyDescent="0.25">
      <c r="A179" s="7" t="s">
        <v>129</v>
      </c>
      <c r="B179" s="8">
        <v>2487</v>
      </c>
      <c r="C179" s="11">
        <v>65</v>
      </c>
      <c r="D179" s="11"/>
      <c r="E179" s="2"/>
    </row>
    <row r="180" spans="1:6" ht="15.75" x14ac:dyDescent="0.25">
      <c r="A180" s="7" t="s">
        <v>133</v>
      </c>
      <c r="B180" s="8">
        <v>2509</v>
      </c>
      <c r="C180" s="11">
        <v>100</v>
      </c>
      <c r="D180" s="11"/>
      <c r="E180" s="2"/>
    </row>
    <row r="181" spans="1:6" ht="15.75" x14ac:dyDescent="0.25">
      <c r="A181" s="7" t="s">
        <v>143</v>
      </c>
      <c r="B181" s="8"/>
      <c r="C181" s="11">
        <v>96.96</v>
      </c>
      <c r="D181" s="11"/>
      <c r="E181" s="2"/>
    </row>
    <row r="182" spans="1:6" ht="15.75" x14ac:dyDescent="0.25">
      <c r="A182" s="7" t="s">
        <v>144</v>
      </c>
      <c r="B182" s="8">
        <v>2530</v>
      </c>
      <c r="C182" s="11">
        <v>83.44</v>
      </c>
      <c r="D182" s="11"/>
      <c r="E182" s="2"/>
    </row>
    <row r="183" spans="1:6" ht="15.75" x14ac:dyDescent="0.25">
      <c r="A183" s="7" t="s">
        <v>134</v>
      </c>
      <c r="B183" s="8">
        <v>2508</v>
      </c>
      <c r="C183" s="11">
        <v>39.61</v>
      </c>
      <c r="D183" s="11"/>
      <c r="E183" s="2"/>
    </row>
    <row r="184" spans="1:6" ht="15.75" x14ac:dyDescent="0.25">
      <c r="A184" s="7" t="s">
        <v>145</v>
      </c>
      <c r="B184" s="8">
        <v>2531</v>
      </c>
      <c r="C184" s="11">
        <v>568.66</v>
      </c>
      <c r="D184" s="11"/>
      <c r="E184" s="2"/>
    </row>
    <row r="185" spans="1:6" ht="15.75" x14ac:dyDescent="0.25">
      <c r="A185" s="7" t="s">
        <v>143</v>
      </c>
      <c r="B185" s="8"/>
      <c r="C185" s="11">
        <v>32.49</v>
      </c>
      <c r="D185" s="11"/>
      <c r="E185" s="2"/>
    </row>
    <row r="186" spans="1:6" ht="15.75" x14ac:dyDescent="0.25">
      <c r="A186" s="7" t="s">
        <v>143</v>
      </c>
      <c r="B186" s="8"/>
      <c r="C186" s="11">
        <v>108.6</v>
      </c>
      <c r="D186" s="11"/>
      <c r="E186" s="2"/>
    </row>
    <row r="187" spans="1:6" ht="15.75" x14ac:dyDescent="0.25">
      <c r="A187" s="7"/>
      <c r="B187" s="8"/>
      <c r="C187" s="11"/>
      <c r="D187" s="11"/>
      <c r="E187" s="2"/>
    </row>
    <row r="188" spans="1:6" ht="15.75" x14ac:dyDescent="0.25">
      <c r="A188" s="7"/>
      <c r="B188" s="8"/>
      <c r="C188" s="11"/>
      <c r="D188" s="11"/>
      <c r="E188" s="2"/>
    </row>
    <row r="189" spans="1:6" ht="15.75" x14ac:dyDescent="0.25">
      <c r="A189" s="7" t="s">
        <v>79</v>
      </c>
      <c r="B189" s="8"/>
      <c r="C189" s="11"/>
      <c r="D189" s="13">
        <f>SUM(C178:C188)</f>
        <v>1194.76</v>
      </c>
      <c r="E189" s="2"/>
    </row>
    <row r="190" spans="1:6" ht="15.75" x14ac:dyDescent="0.25">
      <c r="A190" s="7" t="s">
        <v>80</v>
      </c>
      <c r="B190" s="8"/>
      <c r="C190" s="11"/>
      <c r="D190" s="13">
        <f>D174+D176-D189</f>
        <v>136430.31</v>
      </c>
      <c r="E190" s="2">
        <f>+E118-D190</f>
        <v>0</v>
      </c>
      <c r="F190" s="16" t="s">
        <v>135</v>
      </c>
    </row>
    <row r="191" spans="1:6" ht="15.75" x14ac:dyDescent="0.25">
      <c r="A191" s="7"/>
      <c r="B191" s="11"/>
      <c r="C191" s="11"/>
      <c r="D191" s="11"/>
      <c r="E191" s="2"/>
    </row>
    <row r="192" spans="1:6" ht="15.75" x14ac:dyDescent="0.25">
      <c r="A192" s="7" t="s">
        <v>81</v>
      </c>
      <c r="B192" s="11"/>
      <c r="C192" s="11"/>
      <c r="D192" s="11">
        <v>7500</v>
      </c>
      <c r="E192" s="2"/>
    </row>
    <row r="193" spans="1:5" ht="15.75" x14ac:dyDescent="0.25">
      <c r="A193" s="7" t="s">
        <v>139</v>
      </c>
      <c r="B193" s="11"/>
      <c r="C193" s="11"/>
      <c r="D193" s="11">
        <v>2000</v>
      </c>
      <c r="E193" s="2"/>
    </row>
    <row r="194" spans="1:5" ht="15.75" x14ac:dyDescent="0.25">
      <c r="A194" s="7"/>
      <c r="B194" s="11"/>
      <c r="C194" s="11"/>
      <c r="D194" s="11"/>
      <c r="E194" s="2"/>
    </row>
    <row r="195" spans="1:5" ht="15.75" x14ac:dyDescent="0.25">
      <c r="A195" s="1" t="s">
        <v>82</v>
      </c>
      <c r="B195" s="11"/>
      <c r="C195" s="11"/>
      <c r="D195" s="15">
        <f>D190-D192-D193</f>
        <v>126930.31</v>
      </c>
      <c r="E195" s="2"/>
    </row>
    <row r="196" spans="1:5" x14ac:dyDescent="0.25">
      <c r="A196" s="6"/>
      <c r="B196" s="6"/>
      <c r="C196" s="6"/>
      <c r="D196" s="6"/>
      <c r="E196" s="6"/>
    </row>
  </sheetData>
  <pageMargins left="0.7" right="0.7" top="0.75" bottom="0.75" header="0.3" footer="0.3"/>
  <pageSetup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2024-01-07T20:39:04Z</dcterms:modified>
</cp:coreProperties>
</file>